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учета доходов\TMP OLD\Отдел учета доходов\ИЗМЕНЕНИЕ СПОСОБА ФОРМИРОВАНИЯ\Февраль 2017\Асб Чапаева 23\"/>
    </mc:Choice>
  </mc:AlternateContent>
  <bookViews>
    <workbookView xWindow="0" yWindow="0" windowWidth="23040" windowHeight="8928"/>
  </bookViews>
  <sheets>
    <sheet name="Лист1" sheetId="1" r:id="rId1"/>
  </sheets>
  <definedNames>
    <definedName name="_xlnm._FilterDatabase" localSheetId="0" hidden="1">Лист1!$D$1:$R$64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N42" i="1"/>
  <c r="J42" i="1"/>
  <c r="F64" i="1"/>
  <c r="G64" i="1"/>
  <c r="H64" i="1"/>
  <c r="I64" i="1"/>
  <c r="J64" i="1"/>
  <c r="K64" i="1"/>
  <c r="L64" i="1"/>
  <c r="M64" i="1"/>
  <c r="N64" i="1"/>
  <c r="E64" i="1"/>
  <c r="E61" i="1"/>
  <c r="E58" i="1"/>
  <c r="E57" i="1"/>
  <c r="E56" i="1"/>
  <c r="E55" i="1"/>
  <c r="E51" i="1"/>
  <c r="E50" i="1"/>
  <c r="E49" i="1"/>
  <c r="E48" i="1"/>
  <c r="E47" i="1"/>
  <c r="E45" i="1"/>
  <c r="E44" i="1"/>
  <c r="E43" i="1"/>
  <c r="E41" i="1"/>
  <c r="E40" i="1"/>
  <c r="E39" i="1"/>
  <c r="E37" i="1"/>
  <c r="E36" i="1"/>
  <c r="E35" i="1"/>
  <c r="E34" i="1"/>
  <c r="E31" i="1"/>
  <c r="E30" i="1"/>
  <c r="E29" i="1"/>
  <c r="E28" i="1"/>
  <c r="E27" i="1"/>
  <c r="E26" i="1"/>
  <c r="E24" i="1"/>
  <c r="E22" i="1"/>
  <c r="E20" i="1"/>
  <c r="E19" i="1"/>
  <c r="E16" i="1" l="1"/>
  <c r="G16" i="1" s="1"/>
  <c r="E14" i="1"/>
  <c r="E13" i="1"/>
  <c r="G13" i="1" s="1"/>
  <c r="E12" i="1"/>
  <c r="E10" i="1"/>
  <c r="G10" i="1" s="1"/>
  <c r="E9" i="1"/>
  <c r="G9" i="1" s="1"/>
  <c r="E8" i="1"/>
  <c r="E7" i="1"/>
  <c r="E6" i="1"/>
  <c r="G6" i="1" s="1"/>
  <c r="E5" i="1"/>
  <c r="G5" i="1" s="1"/>
  <c r="E4" i="1"/>
  <c r="G4" i="1" s="1"/>
  <c r="E2" i="1"/>
  <c r="G2" i="1" s="1"/>
  <c r="G3" i="1"/>
  <c r="G7" i="1"/>
  <c r="G8" i="1"/>
  <c r="G11" i="1"/>
  <c r="G12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</calcChain>
</file>

<file path=xl/sharedStrings.xml><?xml version="1.0" encoding="utf-8"?>
<sst xmlns="http://schemas.openxmlformats.org/spreadsheetml/2006/main" count="79" uniqueCount="18">
  <si>
    <t>Задолженность на 01.02.2017, руб.</t>
  </si>
  <si>
    <t>Начислено ПЕНИ (ноябрь 2014-январь 2017), руб.</t>
  </si>
  <si>
    <t>Перерасчет ПЕНИ (ноябрь 2014-январь 2017), руб.</t>
  </si>
  <si>
    <t>Оплачено ПЕНИ (ноябрь 2014-январь 2017), руб.</t>
  </si>
  <si>
    <t>задолженность ПЕНИ на 01.02.2017, руб.</t>
  </si>
  <si>
    <t>38/1</t>
  </si>
  <si>
    <t>38/2</t>
  </si>
  <si>
    <t>Сальдо на 01.11.2015</t>
  </si>
  <si>
    <t>Фактическое начисление всего, (ЕРКЦ Асбеста) по 31.10.2015, руб.</t>
  </si>
  <si>
    <t>Собрано средств всего (ЕРКЦ Асбеста) по 31.10.2015, руб.</t>
  </si>
  <si>
    <t>Номер помещения</t>
  </si>
  <si>
    <t>Адрес МКД</t>
  </si>
  <si>
    <t>г. Асбест, ул. Чапаева, д. 23</t>
  </si>
  <si>
    <t>№ п/п</t>
  </si>
  <si>
    <t>Итого</t>
  </si>
  <si>
    <t>Начислено взносы АО РЦ Урала (ноябрь 2015-январь 2017), руб.</t>
  </si>
  <si>
    <t>Оплачено взносы АО РЦ Урала (ноябрь 2015-январь 2017), руб.</t>
  </si>
  <si>
    <t>К перечислению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</si>
</sst>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/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/>
    <xf numFmtId="0" fontId="2" fillId="2" borderId="0" xfId="0" applyFont="1" applyFill="1"/>
    <xf numFmtId="4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7"/>
  <sheetViews>
    <sheetView tabSelected="1" topLeftCell="B43" workbookViewId="0">
      <selection activeCell="E67" sqref="E67"/>
    </sheetView>
  </sheetViews>
  <sheetFormatPr defaultRowHeight="15.6" x14ac:dyDescent="0.3"/>
  <cols>
    <col min="1" max="1" width="8.796875" style="1"/>
    <col min="2" max="2" width="5.296875" style="1" customWidth="1"/>
    <col min="3" max="3" width="30.796875" style="1" customWidth="1"/>
    <col min="4" max="4" width="7.8984375" style="1" customWidth="1"/>
    <col min="5" max="5" width="16.69921875" style="3" customWidth="1"/>
    <col min="6" max="6" width="16.69921875" style="16" customWidth="1"/>
    <col min="7" max="7" width="16.69921875" style="3" customWidth="1"/>
    <col min="8" max="8" width="14.09765625" style="1" customWidth="1"/>
    <col min="9" max="9" width="12.296875" style="19" customWidth="1"/>
    <col min="10" max="10" width="11.5" style="1" customWidth="1"/>
    <col min="11" max="11" width="13.3984375" style="1" customWidth="1"/>
    <col min="12" max="12" width="10.796875" style="1" customWidth="1"/>
    <col min="13" max="13" width="8.796875" style="19" customWidth="1"/>
    <col min="14" max="14" width="11.19921875" style="1" customWidth="1"/>
    <col min="15" max="16384" width="8.796875" style="1"/>
  </cols>
  <sheetData>
    <row r="1" spans="2:14" ht="94.8" customHeight="1" x14ac:dyDescent="0.3">
      <c r="B1" s="11" t="s">
        <v>13</v>
      </c>
      <c r="C1" s="11" t="s">
        <v>11</v>
      </c>
      <c r="D1" s="12" t="s">
        <v>10</v>
      </c>
      <c r="E1" s="5" t="s">
        <v>8</v>
      </c>
      <c r="F1" s="13" t="s">
        <v>9</v>
      </c>
      <c r="G1" s="5" t="s">
        <v>7</v>
      </c>
      <c r="H1" s="12" t="s">
        <v>15</v>
      </c>
      <c r="I1" s="17" t="s">
        <v>16</v>
      </c>
      <c r="J1" s="12" t="s">
        <v>0</v>
      </c>
      <c r="K1" s="12" t="s">
        <v>1</v>
      </c>
      <c r="L1" s="12" t="s">
        <v>2</v>
      </c>
      <c r="M1" s="17" t="s">
        <v>3</v>
      </c>
      <c r="N1" s="12" t="s">
        <v>4</v>
      </c>
    </row>
    <row r="2" spans="2:14" ht="15" customHeight="1" x14ac:dyDescent="0.3">
      <c r="B2" s="2">
        <v>1</v>
      </c>
      <c r="C2" s="2" t="s">
        <v>12</v>
      </c>
      <c r="D2" s="2">
        <v>1</v>
      </c>
      <c r="E2" s="8">
        <f>5032.82-115.58</f>
        <v>4917.24</v>
      </c>
      <c r="F2" s="14">
        <v>0</v>
      </c>
      <c r="G2" s="8">
        <f>E2-F2</f>
        <v>4917.24</v>
      </c>
      <c r="H2" s="9">
        <v>6662.76</v>
      </c>
      <c r="I2" s="18">
        <v>11110.2</v>
      </c>
      <c r="J2" s="9">
        <v>469.8</v>
      </c>
      <c r="K2" s="9">
        <v>104.69</v>
      </c>
      <c r="L2" s="9">
        <v>-32.26</v>
      </c>
      <c r="M2" s="18">
        <v>72.430000000000007</v>
      </c>
      <c r="N2" s="9">
        <v>0</v>
      </c>
    </row>
    <row r="3" spans="2:14" x14ac:dyDescent="0.3">
      <c r="B3" s="2">
        <v>2</v>
      </c>
      <c r="C3" s="2" t="s">
        <v>12</v>
      </c>
      <c r="D3" s="2">
        <v>2</v>
      </c>
      <c r="E3" s="8">
        <v>4625.22</v>
      </c>
      <c r="F3" s="14">
        <v>4222.6000000000004</v>
      </c>
      <c r="G3" s="8">
        <f t="shared" ref="G3:G63" si="0">E3-F3</f>
        <v>402.61999999999989</v>
      </c>
      <c r="H3" s="9">
        <v>6267.1</v>
      </c>
      <c r="I3" s="18">
        <v>6229.49</v>
      </c>
      <c r="J3" s="9">
        <v>440.23</v>
      </c>
      <c r="K3" s="9">
        <v>0</v>
      </c>
      <c r="L3" s="9">
        <v>0</v>
      </c>
      <c r="M3" s="18">
        <v>0</v>
      </c>
      <c r="N3" s="9">
        <v>0</v>
      </c>
    </row>
    <row r="4" spans="2:14" x14ac:dyDescent="0.3">
      <c r="B4" s="2">
        <v>3</v>
      </c>
      <c r="C4" s="2" t="s">
        <v>12</v>
      </c>
      <c r="D4" s="2">
        <v>3</v>
      </c>
      <c r="E4" s="8">
        <f>4714.67-108.29</f>
        <v>4606.38</v>
      </c>
      <c r="F4" s="14">
        <v>0</v>
      </c>
      <c r="G4" s="8">
        <f t="shared" si="0"/>
        <v>4606.38</v>
      </c>
      <c r="H4" s="9">
        <v>6241.62</v>
      </c>
      <c r="I4" s="18">
        <v>0</v>
      </c>
      <c r="J4" s="9">
        <v>10848</v>
      </c>
      <c r="K4" s="9">
        <v>1953</v>
      </c>
      <c r="L4" s="9">
        <v>-87.4</v>
      </c>
      <c r="M4" s="18">
        <v>-216.58</v>
      </c>
      <c r="N4" s="9">
        <v>1041.0899999999999</v>
      </c>
    </row>
    <row r="5" spans="2:14" x14ac:dyDescent="0.3">
      <c r="B5" s="2">
        <v>4</v>
      </c>
      <c r="C5" s="2" t="s">
        <v>12</v>
      </c>
      <c r="D5" s="2">
        <v>4</v>
      </c>
      <c r="E5" s="8">
        <f>6169.93-14.41</f>
        <v>6155.52</v>
      </c>
      <c r="F5" s="14">
        <v>5086.24</v>
      </c>
      <c r="G5" s="8">
        <f t="shared" si="0"/>
        <v>1069.2800000000007</v>
      </c>
      <c r="H5" s="9">
        <v>8322.08</v>
      </c>
      <c r="I5" s="18">
        <v>6584.7</v>
      </c>
      <c r="J5" s="9">
        <v>2806.66</v>
      </c>
      <c r="K5" s="9">
        <v>45.97</v>
      </c>
      <c r="L5" s="9">
        <v>-8.89</v>
      </c>
      <c r="M5" s="18">
        <v>12.06</v>
      </c>
      <c r="N5" s="9">
        <v>25.02</v>
      </c>
    </row>
    <row r="6" spans="2:14" x14ac:dyDescent="0.3">
      <c r="B6" s="2">
        <v>5</v>
      </c>
      <c r="C6" s="2" t="s">
        <v>12</v>
      </c>
      <c r="D6" s="2">
        <v>5</v>
      </c>
      <c r="E6" s="8">
        <f>4927.93-7.04</f>
        <v>4920.8900000000003</v>
      </c>
      <c r="F6" s="14">
        <v>3652.65</v>
      </c>
      <c r="G6" s="8">
        <f t="shared" si="0"/>
        <v>1268.2400000000002</v>
      </c>
      <c r="H6" s="9">
        <v>6662.76</v>
      </c>
      <c r="I6" s="18">
        <v>7460.72</v>
      </c>
      <c r="J6" s="9">
        <v>470.28</v>
      </c>
      <c r="K6" s="9">
        <v>4.22</v>
      </c>
      <c r="L6" s="9">
        <v>-2.6</v>
      </c>
      <c r="M6" s="18">
        <v>2.58</v>
      </c>
      <c r="N6" s="9">
        <v>-0.48</v>
      </c>
    </row>
    <row r="7" spans="2:14" x14ac:dyDescent="0.3">
      <c r="B7" s="2">
        <v>6</v>
      </c>
      <c r="C7" s="2" t="s">
        <v>12</v>
      </c>
      <c r="D7" s="2">
        <v>6</v>
      </c>
      <c r="E7" s="8">
        <f>4753.24-109.18</f>
        <v>4644.0599999999995</v>
      </c>
      <c r="F7" s="14">
        <v>0</v>
      </c>
      <c r="G7" s="8">
        <f t="shared" si="0"/>
        <v>4644.0599999999995</v>
      </c>
      <c r="H7" s="9">
        <v>6292.7</v>
      </c>
      <c r="I7" s="18">
        <v>10493.06</v>
      </c>
      <c r="J7" s="9">
        <v>443.7</v>
      </c>
      <c r="K7" s="9">
        <v>693</v>
      </c>
      <c r="L7" s="9">
        <v>-44.06</v>
      </c>
      <c r="M7" s="18">
        <v>648.94000000000005</v>
      </c>
      <c r="N7" s="9">
        <v>0</v>
      </c>
    </row>
    <row r="8" spans="2:14" x14ac:dyDescent="0.3">
      <c r="B8" s="2">
        <v>7</v>
      </c>
      <c r="C8" s="2" t="s">
        <v>12</v>
      </c>
      <c r="D8" s="2">
        <v>7</v>
      </c>
      <c r="E8" s="8">
        <f>4714.67-108.29</f>
        <v>4606.38</v>
      </c>
      <c r="F8" s="14">
        <v>0</v>
      </c>
      <c r="G8" s="8">
        <f t="shared" si="0"/>
        <v>4606.38</v>
      </c>
      <c r="H8" s="9">
        <v>6241.62</v>
      </c>
      <c r="I8" s="18">
        <v>0</v>
      </c>
      <c r="J8" s="9">
        <v>10848</v>
      </c>
      <c r="K8" s="9">
        <v>1953</v>
      </c>
      <c r="L8" s="9">
        <v>-87.4</v>
      </c>
      <c r="M8" s="18">
        <v>-216.58</v>
      </c>
      <c r="N8" s="9">
        <v>1041.0899999999999</v>
      </c>
    </row>
    <row r="9" spans="2:14" x14ac:dyDescent="0.3">
      <c r="B9" s="2">
        <v>8</v>
      </c>
      <c r="C9" s="2" t="s">
        <v>12</v>
      </c>
      <c r="D9" s="2">
        <v>8</v>
      </c>
      <c r="E9" s="8">
        <f>6180.59-76.43</f>
        <v>6104.16</v>
      </c>
      <c r="F9" s="14">
        <v>5040.5600000000004</v>
      </c>
      <c r="G9" s="8">
        <f t="shared" si="0"/>
        <v>1063.5999999999995</v>
      </c>
      <c r="H9" s="9">
        <v>8271.1200000000008</v>
      </c>
      <c r="I9" s="18">
        <v>8751.52</v>
      </c>
      <c r="J9" s="9">
        <v>583.20000000000005</v>
      </c>
      <c r="K9" s="9">
        <v>77.88</v>
      </c>
      <c r="L9" s="9">
        <v>-14.95</v>
      </c>
      <c r="M9" s="18">
        <v>62.93</v>
      </c>
      <c r="N9" s="9">
        <v>0</v>
      </c>
    </row>
    <row r="10" spans="2:14" x14ac:dyDescent="0.3">
      <c r="B10" s="2">
        <v>9</v>
      </c>
      <c r="C10" s="2" t="s">
        <v>12</v>
      </c>
      <c r="D10" s="2">
        <v>9</v>
      </c>
      <c r="E10" s="8">
        <f>4972.79-64.97</f>
        <v>4907.82</v>
      </c>
      <c r="F10" s="14">
        <v>1490.06</v>
      </c>
      <c r="G10" s="8">
        <f t="shared" si="0"/>
        <v>3417.7599999999998</v>
      </c>
      <c r="H10" s="9">
        <v>6650.02</v>
      </c>
      <c r="I10" s="18">
        <v>0</v>
      </c>
      <c r="J10" s="9">
        <v>10067.780000000001</v>
      </c>
      <c r="K10" s="9">
        <v>1671.56</v>
      </c>
      <c r="L10" s="9">
        <v>-67.72</v>
      </c>
      <c r="M10" s="18">
        <v>-129.94</v>
      </c>
      <c r="N10" s="9">
        <v>866.89</v>
      </c>
    </row>
    <row r="11" spans="2:14" x14ac:dyDescent="0.3">
      <c r="B11" s="2">
        <v>10</v>
      </c>
      <c r="C11" s="2" t="s">
        <v>12</v>
      </c>
      <c r="D11" s="2">
        <v>10</v>
      </c>
      <c r="E11" s="8">
        <v>4615.8</v>
      </c>
      <c r="F11" s="14">
        <v>3812.2</v>
      </c>
      <c r="G11" s="8">
        <f t="shared" si="0"/>
        <v>803.60000000000036</v>
      </c>
      <c r="H11" s="9">
        <v>6254.36</v>
      </c>
      <c r="I11" s="18">
        <v>0</v>
      </c>
      <c r="J11" s="9">
        <v>7057.96</v>
      </c>
      <c r="K11" s="9">
        <v>909.98</v>
      </c>
      <c r="L11" s="9">
        <v>-22.58</v>
      </c>
      <c r="M11" s="18">
        <v>0</v>
      </c>
      <c r="N11" s="9">
        <v>443.7</v>
      </c>
    </row>
    <row r="12" spans="2:14" x14ac:dyDescent="0.3">
      <c r="B12" s="2">
        <v>11</v>
      </c>
      <c r="C12" s="2" t="s">
        <v>12</v>
      </c>
      <c r="D12" s="2">
        <v>11</v>
      </c>
      <c r="E12" s="8">
        <f>4684.97-78.59</f>
        <v>4606.38</v>
      </c>
      <c r="F12" s="14">
        <v>3000</v>
      </c>
      <c r="G12" s="8">
        <f t="shared" si="0"/>
        <v>1606.38</v>
      </c>
      <c r="H12" s="9">
        <v>6241.62</v>
      </c>
      <c r="I12" s="18">
        <v>7407.9</v>
      </c>
      <c r="J12" s="9">
        <v>440.1</v>
      </c>
      <c r="K12" s="9">
        <v>6.29</v>
      </c>
      <c r="L12" s="9">
        <v>-6.29</v>
      </c>
      <c r="M12" s="18">
        <v>0</v>
      </c>
      <c r="N12" s="9">
        <v>0</v>
      </c>
    </row>
    <row r="13" spans="2:14" x14ac:dyDescent="0.3">
      <c r="B13" s="2">
        <v>12</v>
      </c>
      <c r="C13" s="2" t="s">
        <v>12</v>
      </c>
      <c r="D13" s="2">
        <v>12</v>
      </c>
      <c r="E13" s="8">
        <f>6263.14-130.72</f>
        <v>6132.42</v>
      </c>
      <c r="F13" s="14">
        <v>397.11</v>
      </c>
      <c r="G13" s="8">
        <f t="shared" si="0"/>
        <v>5735.31</v>
      </c>
      <c r="H13" s="9">
        <v>8309.34</v>
      </c>
      <c r="I13" s="18">
        <v>13458.75</v>
      </c>
      <c r="J13" s="9">
        <v>585.9</v>
      </c>
      <c r="K13" s="9">
        <v>892.26</v>
      </c>
      <c r="L13" s="9">
        <v>-109.58</v>
      </c>
      <c r="M13" s="18">
        <v>782.68</v>
      </c>
      <c r="N13" s="9">
        <v>0</v>
      </c>
    </row>
    <row r="14" spans="2:14" x14ac:dyDescent="0.3">
      <c r="B14" s="2">
        <v>13</v>
      </c>
      <c r="C14" s="2" t="s">
        <v>12</v>
      </c>
      <c r="D14" s="2">
        <v>13</v>
      </c>
      <c r="E14" s="8">
        <f>4984.63-114.49</f>
        <v>4870.1400000000003</v>
      </c>
      <c r="F14" s="14">
        <v>0</v>
      </c>
      <c r="G14" s="8">
        <f t="shared" si="0"/>
        <v>4870.1400000000003</v>
      </c>
      <c r="H14" s="9">
        <v>6598.94</v>
      </c>
      <c r="I14" s="18">
        <v>10563.3</v>
      </c>
      <c r="J14" s="9">
        <v>905.78</v>
      </c>
      <c r="K14" s="9">
        <v>31.93</v>
      </c>
      <c r="L14" s="9">
        <v>-31.93</v>
      </c>
      <c r="M14" s="18">
        <v>0</v>
      </c>
      <c r="N14" s="9">
        <v>0</v>
      </c>
    </row>
    <row r="15" spans="2:14" x14ac:dyDescent="0.3">
      <c r="B15" s="2">
        <v>14</v>
      </c>
      <c r="C15" s="2" t="s">
        <v>12</v>
      </c>
      <c r="D15" s="2">
        <v>14</v>
      </c>
      <c r="E15" s="8">
        <v>4615.8</v>
      </c>
      <c r="F15" s="14">
        <v>4214</v>
      </c>
      <c r="G15" s="8">
        <f t="shared" si="0"/>
        <v>401.80000000000018</v>
      </c>
      <c r="H15" s="9">
        <v>6254.36</v>
      </c>
      <c r="I15" s="18">
        <v>6215.16</v>
      </c>
      <c r="J15" s="9">
        <v>441</v>
      </c>
      <c r="K15" s="9">
        <v>0.15</v>
      </c>
      <c r="L15" s="9">
        <v>-0.15</v>
      </c>
      <c r="M15" s="18">
        <v>0</v>
      </c>
      <c r="N15" s="9">
        <v>0</v>
      </c>
    </row>
    <row r="16" spans="2:14" x14ac:dyDescent="0.3">
      <c r="B16" s="2">
        <v>15</v>
      </c>
      <c r="C16" s="2" t="s">
        <v>12</v>
      </c>
      <c r="D16" s="2">
        <v>15</v>
      </c>
      <c r="E16" s="8">
        <f>4607.15-0.77</f>
        <v>4606.3799999999992</v>
      </c>
      <c r="F16" s="14">
        <v>3804.42</v>
      </c>
      <c r="G16" s="8">
        <f t="shared" si="0"/>
        <v>801.95999999999913</v>
      </c>
      <c r="H16" s="9">
        <v>6241.62</v>
      </c>
      <c r="I16" s="18">
        <v>6603.48</v>
      </c>
      <c r="J16" s="9">
        <v>440.1</v>
      </c>
      <c r="K16" s="9">
        <v>7.07</v>
      </c>
      <c r="L16" s="9">
        <v>-4.71</v>
      </c>
      <c r="M16" s="18">
        <v>2.36</v>
      </c>
      <c r="N16" s="9">
        <v>0</v>
      </c>
    </row>
    <row r="17" spans="2:14" x14ac:dyDescent="0.3">
      <c r="B17" s="2">
        <v>16</v>
      </c>
      <c r="C17" s="2" t="s">
        <v>12</v>
      </c>
      <c r="D17" s="2">
        <v>16</v>
      </c>
      <c r="E17" s="8">
        <v>6113.58</v>
      </c>
      <c r="F17" s="14">
        <v>5673.96</v>
      </c>
      <c r="G17" s="8">
        <f t="shared" si="0"/>
        <v>439.61999999999989</v>
      </c>
      <c r="H17" s="9">
        <v>8283.86</v>
      </c>
      <c r="I17" s="18">
        <v>8139.38</v>
      </c>
      <c r="J17" s="9">
        <v>584.1</v>
      </c>
      <c r="K17" s="9">
        <v>0</v>
      </c>
      <c r="L17" s="9">
        <v>0</v>
      </c>
      <c r="M17" s="18">
        <v>0</v>
      </c>
      <c r="N17" s="9">
        <v>0</v>
      </c>
    </row>
    <row r="18" spans="2:14" x14ac:dyDescent="0.3">
      <c r="B18" s="2">
        <v>17</v>
      </c>
      <c r="C18" s="2" t="s">
        <v>12</v>
      </c>
      <c r="D18" s="2">
        <v>17</v>
      </c>
      <c r="E18" s="8">
        <v>4888.9799999999996</v>
      </c>
      <c r="F18" s="14">
        <v>4037.82</v>
      </c>
      <c r="G18" s="8">
        <f t="shared" si="0"/>
        <v>851.1599999999994</v>
      </c>
      <c r="H18" s="9">
        <v>6624.54</v>
      </c>
      <c r="I18" s="18">
        <v>7008.6</v>
      </c>
      <c r="J18" s="9">
        <v>467.1</v>
      </c>
      <c r="K18" s="9">
        <v>2.27</v>
      </c>
      <c r="L18" s="9">
        <v>-2.27</v>
      </c>
      <c r="M18" s="18">
        <v>0</v>
      </c>
      <c r="N18" s="9">
        <v>0</v>
      </c>
    </row>
    <row r="19" spans="2:14" x14ac:dyDescent="0.3">
      <c r="B19" s="2">
        <v>18</v>
      </c>
      <c r="C19" s="2" t="s">
        <v>12</v>
      </c>
      <c r="D19" s="2">
        <v>18</v>
      </c>
      <c r="E19" s="8">
        <f>4671.9-14.95</f>
        <v>4656.95</v>
      </c>
      <c r="F19" s="14">
        <v>3850.07</v>
      </c>
      <c r="G19" s="8">
        <f t="shared" si="0"/>
        <v>806.87999999999965</v>
      </c>
      <c r="H19" s="9">
        <v>6279.84</v>
      </c>
      <c r="I19" s="18">
        <v>6224.74</v>
      </c>
      <c r="J19" s="9">
        <v>861.98</v>
      </c>
      <c r="K19" s="9">
        <v>28</v>
      </c>
      <c r="L19" s="9">
        <v>-6.9</v>
      </c>
      <c r="M19" s="18">
        <v>21.1</v>
      </c>
      <c r="N19" s="9">
        <v>0</v>
      </c>
    </row>
    <row r="20" spans="2:14" x14ac:dyDescent="0.3">
      <c r="B20" s="2">
        <v>19</v>
      </c>
      <c r="C20" s="2" t="s">
        <v>12</v>
      </c>
      <c r="D20" s="2">
        <v>19</v>
      </c>
      <c r="E20" s="8">
        <f>4753.24-109.18</f>
        <v>4644.0599999999995</v>
      </c>
      <c r="F20" s="14">
        <v>0</v>
      </c>
      <c r="G20" s="8">
        <f t="shared" si="0"/>
        <v>4644.0599999999995</v>
      </c>
      <c r="H20" s="9">
        <v>6292.7</v>
      </c>
      <c r="I20" s="18">
        <v>500</v>
      </c>
      <c r="J20" s="9">
        <v>10436.76</v>
      </c>
      <c r="K20" s="9">
        <v>1946.94</v>
      </c>
      <c r="L20" s="9">
        <v>-88.12</v>
      </c>
      <c r="M20" s="18">
        <v>-218.36</v>
      </c>
      <c r="N20" s="9">
        <v>1038.5899999999999</v>
      </c>
    </row>
    <row r="21" spans="2:14" x14ac:dyDescent="0.3">
      <c r="B21" s="2">
        <v>20</v>
      </c>
      <c r="C21" s="2" t="s">
        <v>12</v>
      </c>
      <c r="D21" s="2">
        <v>20</v>
      </c>
      <c r="E21" s="8">
        <v>6123</v>
      </c>
      <c r="F21" s="14">
        <v>5057</v>
      </c>
      <c r="G21" s="8">
        <f t="shared" si="0"/>
        <v>1066</v>
      </c>
      <c r="H21" s="9">
        <v>8296.6</v>
      </c>
      <c r="I21" s="18">
        <v>8777.6</v>
      </c>
      <c r="J21" s="9">
        <v>585</v>
      </c>
      <c r="K21" s="9">
        <v>3.57</v>
      </c>
      <c r="L21" s="9">
        <v>-1.83</v>
      </c>
      <c r="M21" s="18">
        <v>1.74</v>
      </c>
      <c r="N21" s="9">
        <v>0</v>
      </c>
    </row>
    <row r="22" spans="2:14" x14ac:dyDescent="0.3">
      <c r="B22" s="2">
        <v>21</v>
      </c>
      <c r="C22" s="2" t="s">
        <v>12</v>
      </c>
      <c r="D22" s="2">
        <v>21</v>
      </c>
      <c r="E22" s="8">
        <f>6084.2-17.72</f>
        <v>6066.48</v>
      </c>
      <c r="F22" s="14">
        <v>3954.16</v>
      </c>
      <c r="G22" s="8">
        <f t="shared" si="0"/>
        <v>2112.3199999999997</v>
      </c>
      <c r="H22" s="9">
        <v>8238.0400000000009</v>
      </c>
      <c r="I22" s="18">
        <v>9768.06</v>
      </c>
      <c r="J22" s="9">
        <v>582.29999999999995</v>
      </c>
      <c r="K22" s="9">
        <v>14.08</v>
      </c>
      <c r="L22" s="9">
        <v>-13.99</v>
      </c>
      <c r="M22" s="18">
        <v>0.09</v>
      </c>
      <c r="N22" s="9">
        <v>0</v>
      </c>
    </row>
    <row r="23" spans="2:14" x14ac:dyDescent="0.3">
      <c r="B23" s="2">
        <v>22</v>
      </c>
      <c r="C23" s="2" t="s">
        <v>12</v>
      </c>
      <c r="D23" s="2">
        <v>22</v>
      </c>
      <c r="E23" s="8">
        <v>3061.5</v>
      </c>
      <c r="F23" s="14">
        <v>2528.5</v>
      </c>
      <c r="G23" s="8">
        <f t="shared" si="0"/>
        <v>533</v>
      </c>
      <c r="H23" s="9">
        <v>4148.3</v>
      </c>
      <c r="I23" s="18">
        <v>4388.8</v>
      </c>
      <c r="J23" s="9">
        <v>292.5</v>
      </c>
      <c r="K23" s="9">
        <v>0.2</v>
      </c>
      <c r="L23" s="9">
        <v>-0.2</v>
      </c>
      <c r="M23" s="18">
        <v>0</v>
      </c>
      <c r="N23" s="9">
        <v>0</v>
      </c>
    </row>
    <row r="24" spans="2:14" x14ac:dyDescent="0.3">
      <c r="B24" s="2">
        <v>23</v>
      </c>
      <c r="C24" s="2" t="s">
        <v>12</v>
      </c>
      <c r="D24" s="2">
        <v>23</v>
      </c>
      <c r="E24" s="8">
        <f>4753.24-109.18</f>
        <v>4644.0599999999995</v>
      </c>
      <c r="F24" s="14">
        <v>0</v>
      </c>
      <c r="G24" s="8">
        <f t="shared" si="0"/>
        <v>4644.0599999999995</v>
      </c>
      <c r="H24" s="9">
        <v>6292.7</v>
      </c>
      <c r="I24" s="18">
        <v>0</v>
      </c>
      <c r="J24" s="9">
        <v>10936.76</v>
      </c>
      <c r="K24" s="9">
        <v>1969.28</v>
      </c>
      <c r="L24" s="9">
        <v>-88.12</v>
      </c>
      <c r="M24" s="18">
        <v>-218.36</v>
      </c>
      <c r="N24" s="9">
        <v>1049.76</v>
      </c>
    </row>
    <row r="25" spans="2:14" x14ac:dyDescent="0.3">
      <c r="B25" s="2">
        <v>24</v>
      </c>
      <c r="C25" s="2" t="s">
        <v>12</v>
      </c>
      <c r="D25" s="2">
        <v>24</v>
      </c>
      <c r="E25" s="8">
        <v>6104.16</v>
      </c>
      <c r="F25" s="14">
        <v>5041.4399999999996</v>
      </c>
      <c r="G25" s="8">
        <f t="shared" si="0"/>
        <v>1062.7200000000003</v>
      </c>
      <c r="H25" s="9">
        <v>8271.1200000000008</v>
      </c>
      <c r="I25" s="18">
        <v>8750.64</v>
      </c>
      <c r="J25" s="9">
        <v>583.20000000000005</v>
      </c>
      <c r="K25" s="9">
        <v>1.22</v>
      </c>
      <c r="L25" s="9">
        <v>-1.22</v>
      </c>
      <c r="M25" s="18">
        <v>0</v>
      </c>
      <c r="N25" s="9">
        <v>0</v>
      </c>
    </row>
    <row r="26" spans="2:14" x14ac:dyDescent="0.3">
      <c r="B26" s="2">
        <v>25</v>
      </c>
      <c r="C26" s="2" t="s">
        <v>12</v>
      </c>
      <c r="D26" s="2">
        <v>25</v>
      </c>
      <c r="E26" s="8">
        <f>6209.09-142.61</f>
        <v>6066.4800000000005</v>
      </c>
      <c r="F26" s="14">
        <v>0</v>
      </c>
      <c r="G26" s="8">
        <f t="shared" si="0"/>
        <v>6066.4800000000005</v>
      </c>
      <c r="H26" s="9">
        <v>8220.0400000000009</v>
      </c>
      <c r="I26" s="18">
        <v>10000</v>
      </c>
      <c r="J26" s="9">
        <v>4286.5200000000004</v>
      </c>
      <c r="K26" s="9">
        <v>2571.6999999999998</v>
      </c>
      <c r="L26" s="9">
        <v>-115.12</v>
      </c>
      <c r="M26" s="18">
        <v>-285.22000000000003</v>
      </c>
      <c r="N26" s="9">
        <v>1370.9</v>
      </c>
    </row>
    <row r="27" spans="2:14" x14ac:dyDescent="0.3">
      <c r="B27" s="2">
        <v>26</v>
      </c>
      <c r="C27" s="2" t="s">
        <v>12</v>
      </c>
      <c r="D27" s="2">
        <v>26</v>
      </c>
      <c r="E27" s="8">
        <f>3133.47-71.97</f>
        <v>3061.5</v>
      </c>
      <c r="F27" s="14">
        <v>0</v>
      </c>
      <c r="G27" s="8">
        <f t="shared" si="0"/>
        <v>3061.5</v>
      </c>
      <c r="H27" s="9">
        <v>4148.3</v>
      </c>
      <c r="I27" s="18">
        <v>6898.35</v>
      </c>
      <c r="J27" s="9">
        <v>311.45</v>
      </c>
      <c r="K27" s="9">
        <v>67.319999999999993</v>
      </c>
      <c r="L27" s="9">
        <v>-52.62</v>
      </c>
      <c r="M27" s="18">
        <v>52.2</v>
      </c>
      <c r="N27" s="9">
        <v>-18.75</v>
      </c>
    </row>
    <row r="28" spans="2:14" x14ac:dyDescent="0.3">
      <c r="B28" s="2">
        <v>27</v>
      </c>
      <c r="C28" s="2" t="s">
        <v>12</v>
      </c>
      <c r="D28" s="2">
        <v>27</v>
      </c>
      <c r="E28" s="8">
        <f>4724.31-108.51</f>
        <v>4615.8</v>
      </c>
      <c r="F28" s="14">
        <v>0</v>
      </c>
      <c r="G28" s="8">
        <f t="shared" si="0"/>
        <v>4615.8</v>
      </c>
      <c r="H28" s="9">
        <v>6254.36</v>
      </c>
      <c r="I28" s="18">
        <v>0</v>
      </c>
      <c r="J28" s="9">
        <v>10870.16</v>
      </c>
      <c r="K28" s="9">
        <v>1957.22</v>
      </c>
      <c r="L28" s="9">
        <v>-87.58</v>
      </c>
      <c r="M28" s="18">
        <v>-217.02</v>
      </c>
      <c r="N28" s="9">
        <v>1043.33</v>
      </c>
    </row>
    <row r="29" spans="2:14" x14ac:dyDescent="0.3">
      <c r="B29" s="2">
        <v>28</v>
      </c>
      <c r="C29" s="2" t="s">
        <v>12</v>
      </c>
      <c r="D29" s="2">
        <v>28</v>
      </c>
      <c r="E29" s="8">
        <f>6151.72-8.35</f>
        <v>6143.37</v>
      </c>
      <c r="F29" s="14">
        <v>5077.37</v>
      </c>
      <c r="G29" s="8">
        <f t="shared" si="0"/>
        <v>1066</v>
      </c>
      <c r="H29" s="9">
        <v>8296.6</v>
      </c>
      <c r="I29" s="18">
        <v>8777.6</v>
      </c>
      <c r="J29" s="9">
        <v>585</v>
      </c>
      <c r="K29" s="9">
        <v>23.61</v>
      </c>
      <c r="L29" s="9">
        <v>-5.89</v>
      </c>
      <c r="M29" s="18">
        <v>12</v>
      </c>
      <c r="N29" s="9">
        <v>5.72</v>
      </c>
    </row>
    <row r="30" spans="2:14" x14ac:dyDescent="0.3">
      <c r="B30" s="2">
        <v>29</v>
      </c>
      <c r="C30" s="2" t="s">
        <v>12</v>
      </c>
      <c r="D30" s="2">
        <v>29</v>
      </c>
      <c r="E30" s="8">
        <f>6089.84-4.52</f>
        <v>6085.32</v>
      </c>
      <c r="F30" s="14">
        <v>4496.16</v>
      </c>
      <c r="G30" s="8">
        <f t="shared" si="0"/>
        <v>1589.1599999999999</v>
      </c>
      <c r="H30" s="9">
        <v>8245.52</v>
      </c>
      <c r="I30" s="18">
        <v>9254.66</v>
      </c>
      <c r="J30" s="9">
        <v>580.02</v>
      </c>
      <c r="K30" s="9">
        <v>20.23</v>
      </c>
      <c r="L30" s="9">
        <v>-2.83</v>
      </c>
      <c r="M30" s="18">
        <v>13.92</v>
      </c>
      <c r="N30" s="9">
        <v>3.48</v>
      </c>
    </row>
    <row r="31" spans="2:14" x14ac:dyDescent="0.3">
      <c r="B31" s="2">
        <v>30</v>
      </c>
      <c r="C31" s="2" t="s">
        <v>12</v>
      </c>
      <c r="D31" s="2">
        <v>30</v>
      </c>
      <c r="E31" s="8">
        <f>3133.47-71.97</f>
        <v>3061.5</v>
      </c>
      <c r="F31" s="14">
        <v>0</v>
      </c>
      <c r="G31" s="8">
        <f t="shared" si="0"/>
        <v>3061.5</v>
      </c>
      <c r="H31" s="9">
        <v>4148.3</v>
      </c>
      <c r="I31" s="18">
        <v>1230.7</v>
      </c>
      <c r="J31" s="9">
        <v>5979.1</v>
      </c>
      <c r="K31" s="9">
        <v>1258.02</v>
      </c>
      <c r="L31" s="9">
        <v>-58.1</v>
      </c>
      <c r="M31" s="18">
        <v>-143.94</v>
      </c>
      <c r="N31" s="9">
        <v>671.93</v>
      </c>
    </row>
    <row r="32" spans="2:14" x14ac:dyDescent="0.3">
      <c r="B32" s="2">
        <v>31</v>
      </c>
      <c r="C32" s="2" t="s">
        <v>12</v>
      </c>
      <c r="D32" s="2">
        <v>31</v>
      </c>
      <c r="E32" s="8">
        <v>4615.8</v>
      </c>
      <c r="F32" s="14">
        <v>4214</v>
      </c>
      <c r="G32" s="8">
        <f t="shared" si="0"/>
        <v>401.80000000000018</v>
      </c>
      <c r="H32" s="9">
        <v>6269.76</v>
      </c>
      <c r="I32" s="18">
        <v>6228.76</v>
      </c>
      <c r="J32" s="9">
        <v>442.8</v>
      </c>
      <c r="K32" s="9">
        <v>0</v>
      </c>
      <c r="L32" s="9">
        <v>0</v>
      </c>
      <c r="M32" s="18">
        <v>0</v>
      </c>
      <c r="N32" s="9">
        <v>0</v>
      </c>
    </row>
    <row r="33" spans="2:14" x14ac:dyDescent="0.3">
      <c r="B33" s="2">
        <v>32</v>
      </c>
      <c r="C33" s="2" t="s">
        <v>12</v>
      </c>
      <c r="D33" s="2">
        <v>32</v>
      </c>
      <c r="E33" s="8">
        <v>6132.42</v>
      </c>
      <c r="F33" s="14">
        <v>5598.6</v>
      </c>
      <c r="G33" s="8">
        <f t="shared" si="0"/>
        <v>533.81999999999971</v>
      </c>
      <c r="H33" s="9">
        <v>8309.34</v>
      </c>
      <c r="I33" s="18">
        <v>8257.26</v>
      </c>
      <c r="J33" s="9">
        <v>585.9</v>
      </c>
      <c r="K33" s="9">
        <v>1.63</v>
      </c>
      <c r="L33" s="9">
        <v>-1.63</v>
      </c>
      <c r="M33" s="18">
        <v>0</v>
      </c>
      <c r="N33" s="9">
        <v>0</v>
      </c>
    </row>
    <row r="34" spans="2:14" x14ac:dyDescent="0.3">
      <c r="B34" s="2">
        <v>33</v>
      </c>
      <c r="C34" s="2" t="s">
        <v>12</v>
      </c>
      <c r="D34" s="2">
        <v>33</v>
      </c>
      <c r="E34" s="8">
        <f>6228.37-143.05</f>
        <v>6085.32</v>
      </c>
      <c r="F34" s="14">
        <v>0</v>
      </c>
      <c r="G34" s="8">
        <f t="shared" si="0"/>
        <v>6085.32</v>
      </c>
      <c r="H34" s="9">
        <v>8245.52</v>
      </c>
      <c r="I34" s="18">
        <v>0</v>
      </c>
      <c r="J34" s="9">
        <v>14330.84</v>
      </c>
      <c r="K34" s="9">
        <v>2580.16</v>
      </c>
      <c r="L34" s="9">
        <v>-115.48</v>
      </c>
      <c r="M34" s="18">
        <v>-286.10000000000002</v>
      </c>
      <c r="N34" s="9">
        <v>1375.39</v>
      </c>
    </row>
    <row r="35" spans="2:14" x14ac:dyDescent="0.3">
      <c r="B35" s="2">
        <v>34</v>
      </c>
      <c r="C35" s="2" t="s">
        <v>12</v>
      </c>
      <c r="D35" s="2">
        <v>34</v>
      </c>
      <c r="E35" s="8">
        <f>3099.11-5.86</f>
        <v>3093.25</v>
      </c>
      <c r="F35" s="14">
        <v>2826.75</v>
      </c>
      <c r="G35" s="8">
        <f t="shared" si="0"/>
        <v>266.5</v>
      </c>
      <c r="H35" s="9">
        <v>4148.3</v>
      </c>
      <c r="I35" s="18">
        <v>4122.3</v>
      </c>
      <c r="J35" s="9">
        <v>292.5</v>
      </c>
      <c r="K35" s="9">
        <v>0.41</v>
      </c>
      <c r="L35" s="9">
        <v>-0.41</v>
      </c>
      <c r="M35" s="18">
        <v>0</v>
      </c>
      <c r="N35" s="9">
        <v>0</v>
      </c>
    </row>
    <row r="36" spans="2:14" x14ac:dyDescent="0.3">
      <c r="B36" s="2">
        <v>35</v>
      </c>
      <c r="C36" s="2" t="s">
        <v>12</v>
      </c>
      <c r="D36" s="2">
        <v>35</v>
      </c>
      <c r="E36" s="8">
        <f>4693.17-26.75</f>
        <v>4666.42</v>
      </c>
      <c r="F36" s="14">
        <v>4262.16</v>
      </c>
      <c r="G36" s="8">
        <f t="shared" si="0"/>
        <v>404.26000000000022</v>
      </c>
      <c r="H36" s="9">
        <v>6292.7</v>
      </c>
      <c r="I36" s="18">
        <v>6253.26</v>
      </c>
      <c r="J36" s="9">
        <v>443.7</v>
      </c>
      <c r="K36" s="9">
        <v>0</v>
      </c>
      <c r="L36" s="9">
        <v>0</v>
      </c>
      <c r="M36" s="18">
        <v>0</v>
      </c>
      <c r="N36" s="9">
        <v>0</v>
      </c>
    </row>
    <row r="37" spans="2:14" x14ac:dyDescent="0.3">
      <c r="B37" s="2">
        <v>36</v>
      </c>
      <c r="C37" s="2" t="s">
        <v>12</v>
      </c>
      <c r="D37" s="2">
        <v>36</v>
      </c>
      <c r="E37" s="8">
        <f>6276.58-144.16</f>
        <v>6132.42</v>
      </c>
      <c r="F37" s="14">
        <v>0</v>
      </c>
      <c r="G37" s="8">
        <f t="shared" si="0"/>
        <v>6132.42</v>
      </c>
      <c r="H37" s="9">
        <v>8309.34</v>
      </c>
      <c r="I37" s="18">
        <v>13855.86</v>
      </c>
      <c r="J37" s="9">
        <v>585.9</v>
      </c>
      <c r="K37" s="9">
        <v>156.24</v>
      </c>
      <c r="L37" s="9">
        <v>-54.32</v>
      </c>
      <c r="M37" s="18">
        <v>101.92</v>
      </c>
      <c r="N37" s="9">
        <v>0</v>
      </c>
    </row>
    <row r="38" spans="2:14" x14ac:dyDescent="0.3">
      <c r="B38" s="2">
        <v>37</v>
      </c>
      <c r="C38" s="2" t="s">
        <v>12</v>
      </c>
      <c r="D38" s="2">
        <v>37</v>
      </c>
      <c r="E38" s="8">
        <v>6104.16</v>
      </c>
      <c r="F38" s="14">
        <v>5041.4399999999996</v>
      </c>
      <c r="G38" s="8">
        <f t="shared" si="0"/>
        <v>1062.7200000000003</v>
      </c>
      <c r="H38" s="9">
        <v>8271.1200000000008</v>
      </c>
      <c r="I38" s="18">
        <v>8750.64</v>
      </c>
      <c r="J38" s="9">
        <v>583.20000000000005</v>
      </c>
      <c r="K38" s="9">
        <v>1.62</v>
      </c>
      <c r="L38" s="9">
        <v>-1.62</v>
      </c>
      <c r="M38" s="18">
        <v>0</v>
      </c>
      <c r="N38" s="9">
        <v>0</v>
      </c>
    </row>
    <row r="39" spans="2:14" x14ac:dyDescent="0.3">
      <c r="B39" s="2">
        <v>38</v>
      </c>
      <c r="C39" s="2" t="s">
        <v>12</v>
      </c>
      <c r="D39" s="2">
        <v>38</v>
      </c>
      <c r="E39" s="8">
        <f>3123.82-71.74</f>
        <v>3052.0800000000004</v>
      </c>
      <c r="F39" s="14">
        <v>0</v>
      </c>
      <c r="G39" s="8">
        <f t="shared" si="0"/>
        <v>3052.0800000000004</v>
      </c>
      <c r="H39" s="9">
        <v>0</v>
      </c>
      <c r="I39" s="18">
        <v>0</v>
      </c>
      <c r="J39" s="9">
        <v>0</v>
      </c>
      <c r="K39" s="9">
        <v>0</v>
      </c>
      <c r="L39" s="9">
        <v>0</v>
      </c>
      <c r="M39" s="18">
        <v>0</v>
      </c>
      <c r="N39" s="9">
        <v>0</v>
      </c>
    </row>
    <row r="40" spans="2:14" x14ac:dyDescent="0.3">
      <c r="B40" s="2">
        <v>39</v>
      </c>
      <c r="C40" s="2" t="s">
        <v>12</v>
      </c>
      <c r="D40" s="2">
        <v>39</v>
      </c>
      <c r="E40" s="8">
        <f>4646.28-2.22</f>
        <v>4644.0599999999995</v>
      </c>
      <c r="F40" s="14">
        <v>4239.8</v>
      </c>
      <c r="G40" s="8">
        <f t="shared" si="0"/>
        <v>404.25999999999931</v>
      </c>
      <c r="H40" s="9">
        <v>6292.7</v>
      </c>
      <c r="I40" s="18">
        <v>4993.1400000000003</v>
      </c>
      <c r="J40" s="9">
        <v>1703.82</v>
      </c>
      <c r="K40" s="9">
        <v>22.43</v>
      </c>
      <c r="L40" s="9">
        <v>-4.58</v>
      </c>
      <c r="M40" s="18">
        <v>12.14</v>
      </c>
      <c r="N40" s="9">
        <v>5.71</v>
      </c>
    </row>
    <row r="41" spans="2:14" x14ac:dyDescent="0.3">
      <c r="B41" s="2">
        <v>40</v>
      </c>
      <c r="C41" s="2" t="s">
        <v>12</v>
      </c>
      <c r="D41" s="2">
        <v>40</v>
      </c>
      <c r="E41" s="8">
        <f>6134.48-2.06</f>
        <v>6132.4199999999992</v>
      </c>
      <c r="F41" s="14">
        <v>5064.78</v>
      </c>
      <c r="G41" s="8">
        <f t="shared" si="0"/>
        <v>1067.6399999999994</v>
      </c>
      <c r="H41" s="9">
        <v>8296.6</v>
      </c>
      <c r="I41" s="18">
        <v>8779.24</v>
      </c>
      <c r="J41" s="9">
        <v>585</v>
      </c>
      <c r="K41" s="9">
        <v>17.96</v>
      </c>
      <c r="L41" s="9">
        <v>-2.94</v>
      </c>
      <c r="M41" s="18">
        <v>15.02</v>
      </c>
      <c r="N41" s="9">
        <v>0</v>
      </c>
    </row>
    <row r="42" spans="2:14" x14ac:dyDescent="0.3">
      <c r="B42" s="2">
        <v>41</v>
      </c>
      <c r="C42" s="2" t="s">
        <v>12</v>
      </c>
      <c r="D42" s="2">
        <v>41</v>
      </c>
      <c r="E42" s="8">
        <v>6166.93</v>
      </c>
      <c r="F42" s="14">
        <v>5598.6</v>
      </c>
      <c r="G42" s="8">
        <f t="shared" si="0"/>
        <v>568.32999999999993</v>
      </c>
      <c r="H42" s="9">
        <v>3286.24</v>
      </c>
      <c r="I42" s="18">
        <v>1088.47</v>
      </c>
      <c r="J42" s="9">
        <f>G42+H42-I42</f>
        <v>2766.0999999999995</v>
      </c>
      <c r="K42" s="9">
        <v>41.83</v>
      </c>
      <c r="L42" s="9">
        <v>-10.45</v>
      </c>
      <c r="M42" s="18">
        <v>0</v>
      </c>
      <c r="N42" s="9">
        <f>K42-L42</f>
        <v>52.28</v>
      </c>
    </row>
    <row r="43" spans="2:14" x14ac:dyDescent="0.3">
      <c r="B43" s="2">
        <v>42</v>
      </c>
      <c r="C43" s="2" t="s">
        <v>12</v>
      </c>
      <c r="D43" s="2">
        <v>42</v>
      </c>
      <c r="E43" s="8">
        <f>4733.95-108.73</f>
        <v>4625.22</v>
      </c>
      <c r="F43" s="14">
        <v>0</v>
      </c>
      <c r="G43" s="8">
        <f t="shared" si="0"/>
        <v>4625.22</v>
      </c>
      <c r="H43" s="9">
        <v>6267.1</v>
      </c>
      <c r="I43" s="18">
        <v>0</v>
      </c>
      <c r="J43" s="9">
        <v>10892.32</v>
      </c>
      <c r="K43" s="9">
        <v>1961.32</v>
      </c>
      <c r="L43" s="9">
        <v>-87.76</v>
      </c>
      <c r="M43" s="18">
        <v>-217.46</v>
      </c>
      <c r="N43" s="9">
        <v>1045.51</v>
      </c>
    </row>
    <row r="44" spans="2:14" x14ac:dyDescent="0.3">
      <c r="B44" s="2">
        <v>43</v>
      </c>
      <c r="C44" s="2" t="s">
        <v>12</v>
      </c>
      <c r="D44" s="2">
        <v>43</v>
      </c>
      <c r="E44" s="8">
        <f>4756-102.52</f>
        <v>4653.4799999999996</v>
      </c>
      <c r="F44" s="14">
        <v>1000</v>
      </c>
      <c r="G44" s="8">
        <f t="shared" si="0"/>
        <v>3653.4799999999996</v>
      </c>
      <c r="H44" s="9">
        <v>6305.44</v>
      </c>
      <c r="I44" s="18">
        <v>8671.65</v>
      </c>
      <c r="J44" s="9">
        <v>1287.27</v>
      </c>
      <c r="K44" s="9">
        <v>536.63</v>
      </c>
      <c r="L44" s="9">
        <v>-35.630000000000003</v>
      </c>
      <c r="M44" s="18">
        <v>488.44</v>
      </c>
      <c r="N44" s="9">
        <v>12.56</v>
      </c>
    </row>
    <row r="45" spans="2:14" x14ac:dyDescent="0.3">
      <c r="B45" s="2">
        <v>44</v>
      </c>
      <c r="C45" s="2" t="s">
        <v>12</v>
      </c>
      <c r="D45" s="2">
        <v>44</v>
      </c>
      <c r="E45" s="8">
        <f>5032.82-115.58</f>
        <v>4917.24</v>
      </c>
      <c r="F45" s="14">
        <v>0</v>
      </c>
      <c r="G45" s="8">
        <f t="shared" si="0"/>
        <v>4917.24</v>
      </c>
      <c r="H45" s="9">
        <v>6662.76</v>
      </c>
      <c r="I45" s="18">
        <v>11376.53</v>
      </c>
      <c r="J45" s="9">
        <v>203.47</v>
      </c>
      <c r="K45" s="9">
        <v>555.86</v>
      </c>
      <c r="L45" s="9">
        <v>-46.65</v>
      </c>
      <c r="M45" s="18">
        <v>507.89</v>
      </c>
      <c r="N45" s="9">
        <v>1.32</v>
      </c>
    </row>
    <row r="46" spans="2:14" x14ac:dyDescent="0.3">
      <c r="B46" s="2">
        <v>45</v>
      </c>
      <c r="C46" s="2" t="s">
        <v>12</v>
      </c>
      <c r="D46" s="2">
        <v>45</v>
      </c>
      <c r="E46" s="8">
        <v>6085.32</v>
      </c>
      <c r="F46" s="14">
        <v>5025.88</v>
      </c>
      <c r="G46" s="8">
        <f t="shared" si="0"/>
        <v>1059.4399999999996</v>
      </c>
      <c r="H46" s="9">
        <v>8245.52</v>
      </c>
      <c r="I46" s="18">
        <v>8723.56</v>
      </c>
      <c r="J46" s="9">
        <v>581.4</v>
      </c>
      <c r="K46" s="9">
        <v>7.27</v>
      </c>
      <c r="L46" s="9">
        <v>-5.86</v>
      </c>
      <c r="M46" s="18">
        <v>1.41</v>
      </c>
      <c r="N46" s="9">
        <v>0</v>
      </c>
    </row>
    <row r="47" spans="2:14" x14ac:dyDescent="0.3">
      <c r="B47" s="2">
        <v>46</v>
      </c>
      <c r="C47" s="2" t="s">
        <v>12</v>
      </c>
      <c r="D47" s="2">
        <v>46</v>
      </c>
      <c r="E47" s="8">
        <f>4714.67-108.29</f>
        <v>4606.38</v>
      </c>
      <c r="F47" s="14">
        <v>0</v>
      </c>
      <c r="G47" s="8">
        <f t="shared" si="0"/>
        <v>4606.38</v>
      </c>
      <c r="H47" s="9">
        <v>6241.62</v>
      </c>
      <c r="I47" s="18">
        <v>2350.02</v>
      </c>
      <c r="J47" s="9">
        <v>8497.98</v>
      </c>
      <c r="K47" s="9">
        <v>1953</v>
      </c>
      <c r="L47" s="9">
        <v>-87.4</v>
      </c>
      <c r="M47" s="18">
        <v>-216.58</v>
      </c>
      <c r="N47" s="9">
        <v>1041.0899999999999</v>
      </c>
    </row>
    <row r="48" spans="2:14" x14ac:dyDescent="0.3">
      <c r="B48" s="2">
        <v>47</v>
      </c>
      <c r="C48" s="2" t="s">
        <v>12</v>
      </c>
      <c r="D48" s="2">
        <v>47</v>
      </c>
      <c r="E48" s="8">
        <f>4762.87-109.39</f>
        <v>4653.4799999999996</v>
      </c>
      <c r="F48" s="14">
        <v>0</v>
      </c>
      <c r="G48" s="8">
        <f t="shared" si="0"/>
        <v>4653.4799999999996</v>
      </c>
      <c r="H48" s="9">
        <v>6305.44</v>
      </c>
      <c r="I48" s="18">
        <v>0</v>
      </c>
      <c r="J48" s="9">
        <v>10958.92</v>
      </c>
      <c r="K48" s="9">
        <v>1972.84</v>
      </c>
      <c r="L48" s="9">
        <v>-88.3</v>
      </c>
      <c r="M48" s="18">
        <v>-218.78</v>
      </c>
      <c r="N48" s="9">
        <v>1051.6600000000001</v>
      </c>
    </row>
    <row r="49" spans="2:14" x14ac:dyDescent="0.3">
      <c r="B49" s="2">
        <v>48</v>
      </c>
      <c r="C49" s="2" t="s">
        <v>12</v>
      </c>
      <c r="D49" s="2">
        <v>48</v>
      </c>
      <c r="E49" s="8">
        <f>5032.82-115.58</f>
        <v>4917.24</v>
      </c>
      <c r="F49" s="14">
        <v>0</v>
      </c>
      <c r="G49" s="8">
        <f t="shared" si="0"/>
        <v>4917.24</v>
      </c>
      <c r="H49" s="9">
        <v>6662.76</v>
      </c>
      <c r="I49" s="18">
        <v>0</v>
      </c>
      <c r="J49" s="9">
        <v>11580</v>
      </c>
      <c r="K49" s="9">
        <v>2084.9</v>
      </c>
      <c r="L49" s="9">
        <v>-93.3</v>
      </c>
      <c r="M49" s="18">
        <v>-231.16</v>
      </c>
      <c r="N49" s="9">
        <v>1111.3800000000001</v>
      </c>
    </row>
    <row r="50" spans="2:14" x14ac:dyDescent="0.3">
      <c r="B50" s="2">
        <v>49</v>
      </c>
      <c r="C50" s="2" t="s">
        <v>12</v>
      </c>
      <c r="D50" s="2">
        <v>49</v>
      </c>
      <c r="E50" s="8">
        <f>6105.18-1.02</f>
        <v>6104.16</v>
      </c>
      <c r="F50" s="14">
        <v>5572.8</v>
      </c>
      <c r="G50" s="8">
        <f t="shared" si="0"/>
        <v>531.35999999999967</v>
      </c>
      <c r="H50" s="9">
        <v>8271.1200000000008</v>
      </c>
      <c r="I50" s="18">
        <v>8219.2800000000007</v>
      </c>
      <c r="J50" s="9">
        <v>583.20000000000005</v>
      </c>
      <c r="K50" s="9">
        <v>7.49</v>
      </c>
      <c r="L50" s="9">
        <v>-4.34</v>
      </c>
      <c r="M50" s="18">
        <v>3.15</v>
      </c>
      <c r="N50" s="9">
        <v>0</v>
      </c>
    </row>
    <row r="51" spans="2:14" x14ac:dyDescent="0.3">
      <c r="B51" s="2">
        <v>50</v>
      </c>
      <c r="C51" s="2" t="s">
        <v>12</v>
      </c>
      <c r="D51" s="2">
        <v>50</v>
      </c>
      <c r="E51" s="8">
        <f>4714.67-108.29</f>
        <v>4606.38</v>
      </c>
      <c r="F51" s="14">
        <v>0</v>
      </c>
      <c r="G51" s="8">
        <f t="shared" si="0"/>
        <v>4606.38</v>
      </c>
      <c r="H51" s="9">
        <v>6241.62</v>
      </c>
      <c r="I51" s="18">
        <v>0</v>
      </c>
      <c r="J51" s="9">
        <v>10848</v>
      </c>
      <c r="K51" s="9">
        <v>1953</v>
      </c>
      <c r="L51" s="9">
        <v>-87.4</v>
      </c>
      <c r="M51" s="18">
        <v>0</v>
      </c>
      <c r="N51" s="9">
        <v>932.8</v>
      </c>
    </row>
    <row r="52" spans="2:14" x14ac:dyDescent="0.3">
      <c r="B52" s="2">
        <v>51</v>
      </c>
      <c r="C52" s="2" t="s">
        <v>12</v>
      </c>
      <c r="D52" s="2">
        <v>51</v>
      </c>
      <c r="E52" s="8">
        <v>4653.4799999999996</v>
      </c>
      <c r="F52" s="14">
        <v>4248.3999999999996</v>
      </c>
      <c r="G52" s="8">
        <f t="shared" si="0"/>
        <v>405.07999999999993</v>
      </c>
      <c r="H52" s="9">
        <v>6305.44</v>
      </c>
      <c r="I52" s="18">
        <v>6266.03</v>
      </c>
      <c r="J52" s="9">
        <v>444.49</v>
      </c>
      <c r="K52" s="9">
        <v>0.93</v>
      </c>
      <c r="L52" s="9">
        <v>-0.93</v>
      </c>
      <c r="M52" s="18">
        <v>0</v>
      </c>
      <c r="N52" s="9">
        <v>0</v>
      </c>
    </row>
    <row r="53" spans="2:14" x14ac:dyDescent="0.3">
      <c r="B53" s="2">
        <v>52</v>
      </c>
      <c r="C53" s="2" t="s">
        <v>12</v>
      </c>
      <c r="D53" s="2">
        <v>52</v>
      </c>
      <c r="E53" s="8">
        <v>4909.82</v>
      </c>
      <c r="F53" s="14">
        <v>4482.6000000000004</v>
      </c>
      <c r="G53" s="8">
        <f t="shared" si="0"/>
        <v>427.21999999999935</v>
      </c>
      <c r="H53" s="9">
        <v>6650.02</v>
      </c>
      <c r="I53" s="18">
        <v>6608.34</v>
      </c>
      <c r="J53" s="9">
        <v>468.9</v>
      </c>
      <c r="K53" s="9">
        <v>0.98</v>
      </c>
      <c r="L53" s="9">
        <v>-0.98</v>
      </c>
      <c r="M53" s="18">
        <v>0</v>
      </c>
      <c r="N53" s="9">
        <v>0</v>
      </c>
    </row>
    <row r="54" spans="2:14" x14ac:dyDescent="0.3">
      <c r="B54" s="2">
        <v>53</v>
      </c>
      <c r="C54" s="2" t="s">
        <v>12</v>
      </c>
      <c r="D54" s="2">
        <v>53</v>
      </c>
      <c r="E54" s="8">
        <v>6104.16</v>
      </c>
      <c r="F54" s="14">
        <v>5572.8</v>
      </c>
      <c r="G54" s="8">
        <f t="shared" si="0"/>
        <v>531.35999999999967</v>
      </c>
      <c r="H54" s="9">
        <v>8271.1200000000008</v>
      </c>
      <c r="I54" s="18">
        <v>8771.3799999999992</v>
      </c>
      <c r="J54" s="9">
        <v>31.1</v>
      </c>
      <c r="K54" s="9">
        <v>2.84</v>
      </c>
      <c r="L54" s="9">
        <v>-2.84</v>
      </c>
      <c r="M54" s="18">
        <v>0</v>
      </c>
      <c r="N54" s="9">
        <v>0</v>
      </c>
    </row>
    <row r="55" spans="2:14" x14ac:dyDescent="0.3">
      <c r="B55" s="2">
        <v>54</v>
      </c>
      <c r="C55" s="2" t="s">
        <v>12</v>
      </c>
      <c r="D55" s="2">
        <v>54</v>
      </c>
      <c r="E55" s="8">
        <f>4625.24-47.12</f>
        <v>4578.12</v>
      </c>
      <c r="F55" s="14">
        <v>1788.48</v>
      </c>
      <c r="G55" s="8">
        <f t="shared" si="0"/>
        <v>2789.64</v>
      </c>
      <c r="H55" s="9">
        <v>6203.28</v>
      </c>
      <c r="I55" s="18">
        <v>8555.52</v>
      </c>
      <c r="J55" s="9">
        <v>437.4</v>
      </c>
      <c r="K55" s="9">
        <v>325.18</v>
      </c>
      <c r="L55" s="9">
        <v>-8.82</v>
      </c>
      <c r="M55" s="18">
        <v>247.74</v>
      </c>
      <c r="N55" s="9">
        <v>34.31</v>
      </c>
    </row>
    <row r="56" spans="2:14" x14ac:dyDescent="0.3">
      <c r="B56" s="2">
        <v>55</v>
      </c>
      <c r="C56" s="2" t="s">
        <v>12</v>
      </c>
      <c r="D56" s="2">
        <v>55</v>
      </c>
      <c r="E56" s="8">
        <f>4758.65-28.54</f>
        <v>4730.1099999999997</v>
      </c>
      <c r="F56" s="14">
        <v>4325.03</v>
      </c>
      <c r="G56" s="8">
        <f t="shared" si="0"/>
        <v>405.07999999999993</v>
      </c>
      <c r="H56" s="9">
        <v>6305.44</v>
      </c>
      <c r="I56" s="18">
        <v>6265.92</v>
      </c>
      <c r="J56" s="9">
        <v>444.6</v>
      </c>
      <c r="K56" s="9">
        <v>0.77</v>
      </c>
      <c r="L56" s="9">
        <v>-0.77</v>
      </c>
      <c r="M56" s="18">
        <v>0</v>
      </c>
      <c r="N56" s="9">
        <v>0</v>
      </c>
    </row>
    <row r="57" spans="2:14" x14ac:dyDescent="0.3">
      <c r="B57" s="2">
        <v>56</v>
      </c>
      <c r="C57" s="2" t="s">
        <v>12</v>
      </c>
      <c r="D57" s="2">
        <v>56</v>
      </c>
      <c r="E57" s="8">
        <f>5028.35-30.15</f>
        <v>4998.2000000000007</v>
      </c>
      <c r="F57" s="14">
        <v>4570.16</v>
      </c>
      <c r="G57" s="8">
        <f t="shared" si="0"/>
        <v>428.04000000000087</v>
      </c>
      <c r="H57" s="9">
        <v>6662.76</v>
      </c>
      <c r="I57" s="18">
        <v>6621</v>
      </c>
      <c r="J57" s="9">
        <v>469.8</v>
      </c>
      <c r="K57" s="9">
        <v>0.82</v>
      </c>
      <c r="L57" s="9">
        <v>-0.82</v>
      </c>
      <c r="M57" s="18">
        <v>0</v>
      </c>
      <c r="N57" s="9">
        <v>0</v>
      </c>
    </row>
    <row r="58" spans="2:14" x14ac:dyDescent="0.3">
      <c r="B58" s="2">
        <v>57</v>
      </c>
      <c r="C58" s="2" t="s">
        <v>12</v>
      </c>
      <c r="D58" s="2">
        <v>57</v>
      </c>
      <c r="E58" s="8">
        <f>6143.2-39.04</f>
        <v>6104.16</v>
      </c>
      <c r="F58" s="14">
        <v>3978.72</v>
      </c>
      <c r="G58" s="8">
        <f t="shared" si="0"/>
        <v>2125.44</v>
      </c>
      <c r="H58" s="9">
        <v>8271.1200000000008</v>
      </c>
      <c r="I58" s="18">
        <v>9813.36</v>
      </c>
      <c r="J58" s="9">
        <v>583.20000000000005</v>
      </c>
      <c r="K58" s="9">
        <v>14.18</v>
      </c>
      <c r="L58" s="9">
        <v>-12.69</v>
      </c>
      <c r="M58" s="18">
        <v>1.49</v>
      </c>
      <c r="N58" s="9">
        <v>0</v>
      </c>
    </row>
    <row r="59" spans="2:14" x14ac:dyDescent="0.3">
      <c r="B59" s="2">
        <v>58</v>
      </c>
      <c r="C59" s="2" t="s">
        <v>12</v>
      </c>
      <c r="D59" s="2">
        <v>58</v>
      </c>
      <c r="E59" s="8">
        <v>4596.96</v>
      </c>
      <c r="F59" s="14">
        <v>3796.64</v>
      </c>
      <c r="G59" s="8">
        <f t="shared" si="0"/>
        <v>800.32000000000016</v>
      </c>
      <c r="H59" s="9">
        <v>6228.88</v>
      </c>
      <c r="I59" s="18">
        <v>6590</v>
      </c>
      <c r="J59" s="9">
        <v>439.2</v>
      </c>
      <c r="K59" s="9">
        <v>1.07</v>
      </c>
      <c r="L59" s="9">
        <v>-1.07</v>
      </c>
      <c r="M59" s="18">
        <v>0</v>
      </c>
      <c r="N59" s="9">
        <v>0</v>
      </c>
    </row>
    <row r="60" spans="2:14" x14ac:dyDescent="0.3">
      <c r="B60" s="2">
        <v>59</v>
      </c>
      <c r="C60" s="2" t="s">
        <v>12</v>
      </c>
      <c r="D60" s="2">
        <v>59</v>
      </c>
      <c r="E60" s="8">
        <v>4596.96</v>
      </c>
      <c r="F60" s="14">
        <v>3796.64</v>
      </c>
      <c r="G60" s="8">
        <f t="shared" si="0"/>
        <v>800.32000000000016</v>
      </c>
      <c r="H60" s="9">
        <v>6228.88</v>
      </c>
      <c r="I60" s="18">
        <v>6586.6</v>
      </c>
      <c r="J60" s="9">
        <v>442.6</v>
      </c>
      <c r="K60" s="9">
        <v>8.2799999999999994</v>
      </c>
      <c r="L60" s="9">
        <v>-7.96</v>
      </c>
      <c r="M60" s="18">
        <v>7.04</v>
      </c>
      <c r="N60" s="9">
        <v>-3.36</v>
      </c>
    </row>
    <row r="61" spans="2:14" x14ac:dyDescent="0.3">
      <c r="B61" s="2">
        <v>60</v>
      </c>
      <c r="C61" s="2" t="s">
        <v>12</v>
      </c>
      <c r="D61" s="2">
        <v>60</v>
      </c>
      <c r="E61" s="8">
        <f>5032.82-115.58</f>
        <v>4917.24</v>
      </c>
      <c r="F61" s="14">
        <v>0</v>
      </c>
      <c r="G61" s="8">
        <f t="shared" si="0"/>
        <v>4917.24</v>
      </c>
      <c r="H61" s="9">
        <v>6662.76</v>
      </c>
      <c r="I61" s="18">
        <v>11110.2</v>
      </c>
      <c r="J61" s="9">
        <v>469.8</v>
      </c>
      <c r="K61" s="9">
        <v>386.05</v>
      </c>
      <c r="L61" s="9">
        <v>-46.65</v>
      </c>
      <c r="M61" s="18">
        <v>339.4</v>
      </c>
      <c r="N61" s="9">
        <v>0</v>
      </c>
    </row>
    <row r="62" spans="2:14" x14ac:dyDescent="0.3">
      <c r="B62" s="2">
        <v>61</v>
      </c>
      <c r="C62" s="2" t="s">
        <v>12</v>
      </c>
      <c r="D62" s="2" t="s">
        <v>5</v>
      </c>
      <c r="E62" s="8"/>
      <c r="F62" s="14"/>
      <c r="G62" s="8">
        <f t="shared" si="0"/>
        <v>0</v>
      </c>
      <c r="H62" s="9">
        <v>1378.56</v>
      </c>
      <c r="I62" s="18">
        <v>0</v>
      </c>
      <c r="J62" s="9">
        <v>2395.92</v>
      </c>
      <c r="K62" s="9">
        <v>42.73</v>
      </c>
      <c r="L62" s="9">
        <v>130.30000000000001</v>
      </c>
      <c r="M62" s="18">
        <v>0</v>
      </c>
      <c r="N62" s="9">
        <v>173.03</v>
      </c>
    </row>
    <row r="63" spans="2:14" x14ac:dyDescent="0.3">
      <c r="B63" s="2">
        <v>62</v>
      </c>
      <c r="C63" s="2" t="s">
        <v>12</v>
      </c>
      <c r="D63" s="2" t="s">
        <v>6</v>
      </c>
      <c r="E63" s="8"/>
      <c r="F63" s="14"/>
      <c r="G63" s="8">
        <f t="shared" si="0"/>
        <v>0</v>
      </c>
      <c r="H63" s="9">
        <v>2757</v>
      </c>
      <c r="I63" s="18">
        <v>500</v>
      </c>
      <c r="J63" s="9">
        <v>4291.72</v>
      </c>
      <c r="K63" s="9">
        <v>75.150000000000006</v>
      </c>
      <c r="L63" s="9">
        <v>260.58999999999997</v>
      </c>
      <c r="M63" s="18">
        <v>0</v>
      </c>
      <c r="N63" s="9">
        <v>335.74</v>
      </c>
    </row>
    <row r="64" spans="2:14" x14ac:dyDescent="0.3">
      <c r="B64" s="4">
        <v>63</v>
      </c>
      <c r="C64" s="6" t="s">
        <v>14</v>
      </c>
      <c r="D64" s="7"/>
      <c r="E64" s="10">
        <f>SUM(E2:E63)</f>
        <v>302454.72000000003</v>
      </c>
      <c r="F64" s="15">
        <f t="shared" ref="F64:N64" si="1">SUM(F2:F63)</f>
        <v>159440.60000000006</v>
      </c>
      <c r="G64" s="10">
        <f t="shared" si="1"/>
        <v>143014.12000000002</v>
      </c>
      <c r="H64" s="10">
        <f t="shared" si="1"/>
        <v>404403.1</v>
      </c>
      <c r="I64" s="15">
        <f t="shared" si="1"/>
        <v>363955.73000000021</v>
      </c>
      <c r="J64" s="10">
        <f t="shared" si="1"/>
        <v>183461.49000000005</v>
      </c>
      <c r="K64" s="10">
        <f t="shared" si="1"/>
        <v>32928.23000000001</v>
      </c>
      <c r="L64" s="10">
        <f t="shared" si="1"/>
        <v>-1466.0200000000004</v>
      </c>
      <c r="M64" s="15">
        <f t="shared" si="1"/>
        <v>594.5899999999998</v>
      </c>
      <c r="N64" s="10">
        <f t="shared" si="1"/>
        <v>15751.689999999997</v>
      </c>
    </row>
    <row r="67" spans="3:5" x14ac:dyDescent="0.3">
      <c r="C67" s="1" t="s">
        <v>17</v>
      </c>
      <c r="E67" s="20">
        <f>F64+I64+M64</f>
        <v>523990.92000000033</v>
      </c>
    </row>
  </sheetData>
  <sortState ref="D2:K62">
    <sortCondition ref="D2:D62"/>
  </sortState>
  <mergeCells count="1">
    <mergeCell ref="C64:D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Камаева Оксана Викторовна</dc:creator>
  <cp:lastModifiedBy>Камаева Оксана Викторовна</cp:lastModifiedBy>
  <dcterms:created xsi:type="dcterms:W3CDTF">2017-03-02T03:05:11Z</dcterms:created>
  <dcterms:modified xsi:type="dcterms:W3CDTF">2017-03-02T04:19:47Z</dcterms:modified>
</cp:coreProperties>
</file>